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velka.roman\Documents\Roman\CEF\ASR\ASR 2024\Modernizácia železničnej trate Devínska Nová Ves - SKCZ štátna hranica, úsek Malacky - Kúty\ASR\"/>
    </mc:Choice>
  </mc:AlternateContent>
  <bookViews>
    <workbookView xWindow="480" yWindow="135" windowWidth="18195" windowHeight="10800" activeTab="1"/>
  </bookViews>
  <sheets>
    <sheet name="Asr info" sheetId="3" r:id="rId1"/>
    <sheet name="Eligible costs (€)" sheetId="1" r:id="rId2"/>
    <sheet name="Financing needs (€)" sheetId="2" r:id="rId3"/>
    <sheet name="Progress Overview" sheetId="5" r:id="rId4"/>
  </sheets>
  <calcPr calcId="162913"/>
</workbook>
</file>

<file path=xl/calcChain.xml><?xml version="1.0" encoding="utf-8"?>
<calcChain xmlns="http://schemas.openxmlformats.org/spreadsheetml/2006/main">
  <c r="C7" i="2" l="1"/>
  <c r="Q8" i="2" s="1"/>
  <c r="Q9" i="2" s="1"/>
  <c r="R5" i="2"/>
  <c r="N5" i="2"/>
  <c r="J5" i="2"/>
  <c r="F5" i="2"/>
  <c r="C4" i="2"/>
  <c r="P5" i="2" s="1"/>
  <c r="E13" i="1"/>
  <c r="G13" i="1" s="1"/>
  <c r="D13" i="1"/>
  <c r="F13" i="1" s="1"/>
  <c r="D12" i="1"/>
  <c r="S11" i="1"/>
  <c r="S10" i="1" s="1"/>
  <c r="R11" i="1"/>
  <c r="Q11" i="1"/>
  <c r="Q10" i="1" s="1"/>
  <c r="P11" i="1"/>
  <c r="P10" i="1" s="1"/>
  <c r="O11" i="1"/>
  <c r="N11" i="1"/>
  <c r="M11" i="1"/>
  <c r="L11" i="1"/>
  <c r="L10" i="1" s="1"/>
  <c r="K11" i="1"/>
  <c r="J11" i="1"/>
  <c r="I11" i="1"/>
  <c r="H11" i="1"/>
  <c r="H10" i="1" s="1"/>
  <c r="G11" i="1"/>
  <c r="F11" i="1"/>
  <c r="E11" i="1"/>
  <c r="D11" i="1"/>
  <c r="R10" i="1"/>
  <c r="O10" i="1"/>
  <c r="N10" i="1"/>
  <c r="M10" i="1"/>
  <c r="K10" i="1"/>
  <c r="J10" i="1"/>
  <c r="I10" i="1"/>
  <c r="G10" i="1"/>
  <c r="F10" i="1"/>
  <c r="E10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T8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T5" i="1"/>
  <c r="T6" i="1" l="1"/>
  <c r="U6" i="1" s="1"/>
  <c r="U5" i="1"/>
  <c r="V5" i="1" s="1"/>
  <c r="U8" i="1"/>
  <c r="V8" i="1" s="1"/>
  <c r="T9" i="1"/>
  <c r="U9" i="1" s="1"/>
  <c r="V9" i="1" s="1"/>
  <c r="H13" i="1"/>
  <c r="F12" i="1"/>
  <c r="G12" i="1"/>
  <c r="I13" i="1"/>
  <c r="P6" i="2"/>
  <c r="E5" i="2"/>
  <c r="I5" i="2"/>
  <c r="M5" i="2"/>
  <c r="Q5" i="2"/>
  <c r="F6" i="2"/>
  <c r="J6" i="2"/>
  <c r="N6" i="2"/>
  <c r="R6" i="2"/>
  <c r="F8" i="2"/>
  <c r="F9" i="2" s="1"/>
  <c r="J8" i="2"/>
  <c r="J9" i="2" s="1"/>
  <c r="N8" i="2"/>
  <c r="N9" i="2" s="1"/>
  <c r="R8" i="2"/>
  <c r="R9" i="2" s="1"/>
  <c r="T11" i="1"/>
  <c r="E12" i="1"/>
  <c r="G8" i="2"/>
  <c r="G9" i="2" s="1"/>
  <c r="K8" i="2"/>
  <c r="K9" i="2" s="1"/>
  <c r="O8" i="2"/>
  <c r="O9" i="2" s="1"/>
  <c r="S8" i="2"/>
  <c r="S9" i="2" s="1"/>
  <c r="J11" i="2"/>
  <c r="J10" i="2" s="1"/>
  <c r="N11" i="2"/>
  <c r="N10" i="2" s="1"/>
  <c r="R11" i="2"/>
  <c r="R10" i="2" s="1"/>
  <c r="D10" i="1"/>
  <c r="G5" i="2"/>
  <c r="K5" i="2"/>
  <c r="O5" i="2"/>
  <c r="S5" i="2"/>
  <c r="D8" i="2"/>
  <c r="H8" i="2"/>
  <c r="H9" i="2" s="1"/>
  <c r="L8" i="2"/>
  <c r="L9" i="2" s="1"/>
  <c r="P8" i="2"/>
  <c r="P9" i="2" s="1"/>
  <c r="D5" i="2"/>
  <c r="H5" i="2"/>
  <c r="L5" i="2"/>
  <c r="E8" i="2"/>
  <c r="E9" i="2" s="1"/>
  <c r="I8" i="2"/>
  <c r="I9" i="2" s="1"/>
  <c r="M8" i="2"/>
  <c r="M9" i="2" s="1"/>
  <c r="V6" i="1" l="1"/>
  <c r="E6" i="2"/>
  <c r="E13" i="2"/>
  <c r="E12" i="2" s="1"/>
  <c r="E11" i="2"/>
  <c r="E10" i="2" s="1"/>
  <c r="J13" i="1"/>
  <c r="H12" i="1"/>
  <c r="D11" i="2"/>
  <c r="T5" i="2"/>
  <c r="D6" i="2"/>
  <c r="D13" i="2"/>
  <c r="D12" i="2" s="1"/>
  <c r="T8" i="2"/>
  <c r="D9" i="2"/>
  <c r="G11" i="2"/>
  <c r="G10" i="2" s="1"/>
  <c r="G6" i="2"/>
  <c r="G13" i="2"/>
  <c r="G12" i="2" s="1"/>
  <c r="Q6" i="2"/>
  <c r="Q11" i="2"/>
  <c r="Q10" i="2" s="1"/>
  <c r="T10" i="1"/>
  <c r="K13" i="1"/>
  <c r="I12" i="1"/>
  <c r="S11" i="2"/>
  <c r="S10" i="2" s="1"/>
  <c r="S6" i="2"/>
  <c r="F11" i="2"/>
  <c r="F10" i="2" s="1"/>
  <c r="M6" i="2"/>
  <c r="M11" i="2"/>
  <c r="M10" i="2" s="1"/>
  <c r="F13" i="2"/>
  <c r="F12" i="2" s="1"/>
  <c r="H11" i="2"/>
  <c r="H10" i="2" s="1"/>
  <c r="H6" i="2"/>
  <c r="K11" i="2"/>
  <c r="K10" i="2" s="1"/>
  <c r="K6" i="2"/>
  <c r="L11" i="2"/>
  <c r="L10" i="2" s="1"/>
  <c r="L6" i="2"/>
  <c r="O11" i="2"/>
  <c r="O10" i="2" s="1"/>
  <c r="O6" i="2"/>
  <c r="I6" i="2"/>
  <c r="I13" i="2"/>
  <c r="I12" i="2" s="1"/>
  <c r="I11" i="2"/>
  <c r="I10" i="2" s="1"/>
  <c r="U11" i="1"/>
  <c r="U10" i="1" s="1"/>
  <c r="P11" i="2"/>
  <c r="P10" i="2" s="1"/>
  <c r="T6" i="2" l="1"/>
  <c r="K12" i="1"/>
  <c r="M13" i="1"/>
  <c r="V10" i="1"/>
  <c r="U5" i="2"/>
  <c r="V5" i="2" s="1"/>
  <c r="T11" i="2"/>
  <c r="U11" i="2" s="1"/>
  <c r="U10" i="2" s="1"/>
  <c r="D10" i="2"/>
  <c r="K13" i="2"/>
  <c r="L13" i="1"/>
  <c r="J12" i="1"/>
  <c r="U8" i="2"/>
  <c r="V8" i="2" s="1"/>
  <c r="H13" i="2"/>
  <c r="V11" i="1"/>
  <c r="T9" i="2"/>
  <c r="H12" i="2" l="1"/>
  <c r="J13" i="2"/>
  <c r="K12" i="2"/>
  <c r="M13" i="2"/>
  <c r="U6" i="2"/>
  <c r="V6" i="2" s="1"/>
  <c r="U9" i="2"/>
  <c r="V9" i="2" s="1"/>
  <c r="N13" i="1"/>
  <c r="L12" i="1"/>
  <c r="V11" i="2"/>
  <c r="T10" i="2"/>
  <c r="V10" i="2" s="1"/>
  <c r="O13" i="1"/>
  <c r="M12" i="1"/>
  <c r="M12" i="2" l="1"/>
  <c r="O13" i="2"/>
  <c r="J12" i="2"/>
  <c r="L13" i="2"/>
  <c r="O12" i="1"/>
  <c r="Q13" i="1"/>
  <c r="P13" i="1"/>
  <c r="N12" i="1"/>
  <c r="L12" i="2" l="1"/>
  <c r="N13" i="2"/>
  <c r="O12" i="2"/>
  <c r="Q13" i="2"/>
  <c r="R13" i="1"/>
  <c r="P12" i="1"/>
  <c r="S13" i="1"/>
  <c r="Q12" i="1"/>
  <c r="Q12" i="2" l="1"/>
  <c r="S13" i="2"/>
  <c r="S12" i="1"/>
  <c r="U13" i="1"/>
  <c r="U12" i="1" s="1"/>
  <c r="N12" i="2"/>
  <c r="P13" i="2"/>
  <c r="T13" i="1"/>
  <c r="R12" i="1"/>
  <c r="V13" i="1" l="1"/>
  <c r="T12" i="1"/>
  <c r="V12" i="1" s="1"/>
  <c r="U13" i="2"/>
  <c r="U12" i="2" s="1"/>
  <c r="S12" i="2"/>
  <c r="P12" i="2"/>
  <c r="R13" i="2"/>
  <c r="T13" i="2" l="1"/>
  <c r="R12" i="2"/>
  <c r="V13" i="2" l="1"/>
  <c r="T12" i="2"/>
  <c r="V12" i="2" s="1"/>
</calcChain>
</file>

<file path=xl/sharedStrings.xml><?xml version="1.0" encoding="utf-8"?>
<sst xmlns="http://schemas.openxmlformats.org/spreadsheetml/2006/main" count="147" uniqueCount="50">
  <si>
    <t>Latest GA in force</t>
  </si>
  <si>
    <t>Current ASR</t>
  </si>
  <si>
    <t>Activity name</t>
  </si>
  <si>
    <t>Total cumulated financing needs</t>
  </si>
  <si>
    <t>Actual Action Start Date</t>
  </si>
  <si>
    <t>Action Code</t>
  </si>
  <si>
    <t>CEF</t>
  </si>
  <si>
    <t>Total eligible costs</t>
  </si>
  <si>
    <t>Total financing needs</t>
  </si>
  <si>
    <t>Funding rate (%)</t>
  </si>
  <si>
    <t>Exercise Year</t>
  </si>
  <si>
    <t>Version</t>
  </si>
  <si>
    <t>Total cumulated eligible costs</t>
  </si>
  <si>
    <t>Financial Progress</t>
  </si>
  <si>
    <t>Technical Progress</t>
  </si>
  <si>
    <t>Latest GA</t>
  </si>
  <si>
    <t>For the Action</t>
  </si>
  <si>
    <t>Actual Action End Date</t>
  </si>
  <si>
    <t>A. Maximum EU contribution (Art. 3)</t>
  </si>
  <si>
    <t>B. Pre-financing rate (Art. 4.1.2)</t>
  </si>
  <si>
    <t>C. Maximum pre-financing payment (Art. 4.1.2) (=B*A)</t>
  </si>
  <si>
    <t>D. Maximum ceiling for the sum of pre-financing and interim payments (Art 4.1.3) (=80%*A)</t>
  </si>
  <si>
    <t>E. Sum of Previous Pre-financing Payments</t>
  </si>
  <si>
    <t>F. Sum of Interim Payments</t>
  </si>
  <si>
    <t>G. Sum of pre-financing and interim payments (E+F)</t>
  </si>
  <si>
    <t/>
  </si>
  <si>
    <t>Update of the indicative breakdown of estimated eligible costs of the Action 2016-SK-TMC-0220-S (€)</t>
  </si>
  <si>
    <t>Total</t>
  </si>
  <si>
    <t>Lastest GA in force</t>
  </si>
  <si>
    <t>Deviation (%)</t>
  </si>
  <si>
    <t>Železnice Slovenskej republiky</t>
  </si>
  <si>
    <t>1 Preliminary and detailed/executive design</t>
  </si>
  <si>
    <t>Total for activity 1</t>
  </si>
  <si>
    <t>2 Project management and public procurement</t>
  </si>
  <si>
    <t>Total for activity 2</t>
  </si>
  <si>
    <t>Financing needs of the Action 2016-SK-TMC-0220-S (€)</t>
  </si>
  <si>
    <t>Totals for activity 1</t>
  </si>
  <si>
    <t>Totals for activity 2</t>
  </si>
  <si>
    <t>Transport</t>
  </si>
  <si>
    <t>2016-SK-TMC-0220-S</t>
  </si>
  <si>
    <t>€4,737,050.00</t>
  </si>
  <si>
    <t>50%</t>
  </si>
  <si>
    <t>€2,368,525.00</t>
  </si>
  <si>
    <t>€3,789,640.00</t>
  </si>
  <si>
    <t>€2,075,062.50</t>
  </si>
  <si>
    <t>€481,002.50</t>
  </si>
  <si>
    <t>€2,556,065.00</t>
  </si>
  <si>
    <t>Progress Overview of the Action 2016-SK-TMC-0220-S (at accumulated level)</t>
  </si>
  <si>
    <t>Activity 1</t>
  </si>
  <si>
    <t>Activity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</si>
</sst>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=0]0;#0.0#"/>
    <numFmt numFmtId="165" formatCode="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3F3F3F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F2F2F2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7" borderId="26" applyNumberFormat="0" applyAlignment="0" applyProtection="0"/>
  </cellStyleXfs>
  <cellXfs count="68">
    <xf numFmtId="0" fontId="0" fillId="0" borderId="0" xfId="0"/>
    <xf numFmtId="0" fontId="0" fillId="0" borderId="0" xfId="0" applyBorder="1"/>
    <xf numFmtId="0" fontId="0" fillId="2" borderId="1" xfId="0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0" fillId="0" borderId="2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2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5" borderId="23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left"/>
    </xf>
    <xf numFmtId="0" fontId="4" fillId="7" borderId="26" xfId="1" applyFont="1" applyAlignment="1">
      <alignment horizontal="center" vertical="center"/>
    </xf>
    <xf numFmtId="0" fontId="3" fillId="7" borderId="26" xfId="1"/>
    <xf numFmtId="0" fontId="0" fillId="3" borderId="2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164" fontId="0" fillId="0" borderId="0" xfId="0" applyNumberFormat="1"/>
    <xf numFmtId="10" fontId="0" fillId="4" borderId="3" xfId="0" applyNumberFormat="1" applyFill="1" applyBorder="1" applyAlignment="1">
      <alignment horizontal="center"/>
    </xf>
    <xf numFmtId="10" fontId="0" fillId="4" borderId="13" xfId="0" applyNumberFormat="1" applyFill="1" applyBorder="1" applyAlignment="1">
      <alignment horizontal="center"/>
    </xf>
    <xf numFmtId="10" fontId="0" fillId="4" borderId="16" xfId="0" applyNumberFormat="1" applyFill="1" applyBorder="1" applyAlignment="1">
      <alignment horizontal="center"/>
    </xf>
    <xf numFmtId="10" fontId="0" fillId="6" borderId="16" xfId="0" applyNumberFormat="1" applyFill="1" applyBorder="1" applyAlignment="1">
      <alignment horizontal="center"/>
    </xf>
    <xf numFmtId="0" fontId="1" fillId="5" borderId="24" xfId="0" applyFont="1" applyFill="1" applyBorder="1" applyAlignment="1"/>
    <xf numFmtId="0" fontId="1" fillId="5" borderId="14" xfId="0" applyFont="1" applyFill="1" applyBorder="1" applyAlignment="1"/>
    <xf numFmtId="165" fontId="0" fillId="3" borderId="14" xfId="0" applyNumberFormat="1" applyFill="1" applyBorder="1" applyAlignment="1">
      <alignment vertical="center"/>
    </xf>
    <xf numFmtId="4" fontId="0" fillId="2" borderId="1" xfId="0" applyNumberFormat="1" applyFill="1" applyBorder="1" applyAlignment="1">
      <alignment horizontal="center" vertical="center"/>
    </xf>
    <xf numFmtId="4" fontId="0" fillId="4" borderId="3" xfId="0" applyNumberFormat="1" applyFill="1" applyBorder="1" applyAlignment="1">
      <alignment horizontal="center"/>
    </xf>
    <xf numFmtId="4" fontId="0" fillId="2" borderId="12" xfId="0" applyNumberFormat="1" applyFill="1" applyBorder="1" applyAlignment="1">
      <alignment horizontal="center" vertical="center"/>
    </xf>
    <xf numFmtId="4" fontId="0" fillId="4" borderId="13" xfId="0" applyNumberFormat="1" applyFill="1" applyBorder="1" applyAlignment="1">
      <alignment horizontal="center"/>
    </xf>
    <xf numFmtId="4" fontId="0" fillId="4" borderId="16" xfId="0" applyNumberFormat="1" applyFill="1" applyBorder="1" applyAlignment="1">
      <alignment horizontal="center" vertical="center"/>
    </xf>
    <xf numFmtId="4" fontId="0" fillId="4" borderId="16" xfId="0" applyNumberFormat="1" applyFill="1" applyBorder="1" applyAlignment="1">
      <alignment horizontal="center"/>
    </xf>
    <xf numFmtId="4" fontId="0" fillId="6" borderId="17" xfId="0" applyNumberFormat="1" applyFill="1" applyBorder="1" applyAlignment="1">
      <alignment horizontal="center" vertical="center"/>
    </xf>
    <xf numFmtId="4" fontId="0" fillId="6" borderId="16" xfId="0" applyNumberFormat="1" applyFill="1" applyBorder="1" applyAlignment="1">
      <alignment horizontal="center" vertical="center"/>
    </xf>
    <xf numFmtId="4" fontId="0" fillId="6" borderId="17" xfId="0" applyNumberFormat="1" applyFill="1" applyBorder="1" applyAlignment="1">
      <alignment horizontal="center"/>
    </xf>
    <xf numFmtId="4" fontId="0" fillId="6" borderId="19" xfId="0" applyNumberFormat="1" applyFill="1" applyBorder="1" applyAlignment="1">
      <alignment horizontal="center"/>
    </xf>
    <xf numFmtId="4" fontId="0" fillId="6" borderId="18" xfId="0" applyNumberFormat="1" applyFill="1" applyBorder="1" applyAlignment="1">
      <alignment horizontal="center" vertical="center"/>
    </xf>
    <xf numFmtId="4" fontId="0" fillId="4" borderId="27" xfId="0" applyNumberFormat="1" applyFill="1" applyBorder="1" applyAlignment="1">
      <alignment horizontal="center" vertical="center"/>
    </xf>
    <xf numFmtId="4" fontId="0" fillId="4" borderId="27" xfId="0" applyNumberFormat="1" applyFill="1" applyBorder="1" applyAlignment="1">
      <alignment horizontal="center"/>
    </xf>
    <xf numFmtId="10" fontId="0" fillId="4" borderId="27" xfId="0" applyNumberFormat="1" applyFill="1" applyBorder="1" applyAlignment="1">
      <alignment horizontal="center"/>
    </xf>
    <xf numFmtId="10" fontId="1" fillId="5" borderId="15" xfId="0" applyNumberFormat="1" applyFont="1" applyFill="1" applyBorder="1" applyAlignment="1">
      <alignment horizontal="center" vertical="center"/>
    </xf>
    <xf numFmtId="10" fontId="1" fillId="5" borderId="6" xfId="0" applyNumberFormat="1" applyFont="1" applyFill="1" applyBorder="1" applyAlignment="1">
      <alignment horizontal="center" vertical="center"/>
    </xf>
    <xf numFmtId="4" fontId="1" fillId="5" borderId="14" xfId="0" applyNumberFormat="1" applyFont="1" applyFill="1" applyBorder="1" applyAlignment="1">
      <alignment horizontal="center" vertical="center"/>
    </xf>
    <xf numFmtId="4" fontId="1" fillId="5" borderId="0" xfId="0" applyNumberFormat="1" applyFont="1" applyFill="1" applyBorder="1" applyAlignment="1">
      <alignment horizontal="center" vertical="center"/>
    </xf>
    <xf numFmtId="4" fontId="5" fillId="8" borderId="28" xfId="0" applyNumberFormat="1" applyFont="1" applyFill="1" applyBorder="1" applyAlignment="1" applyProtection="1">
      <alignment horizontal="center" vertical="center"/>
    </xf>
    <xf numFmtId="0" fontId="6" fillId="0" borderId="0" xfId="0" applyFont="1" applyBorder="1"/>
    <xf numFmtId="0" fontId="1" fillId="0" borderId="29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9" borderId="1" xfId="0" applyFill="1" applyBorder="1"/>
    <xf numFmtId="0" fontId="0" fillId="9" borderId="31" xfId="0" applyFill="1" applyBorder="1"/>
    <xf numFmtId="0" fontId="0" fillId="9" borderId="32" xfId="0" applyFill="1" applyBorder="1"/>
    <xf numFmtId="0" fontId="3" fillId="7" borderId="26" xfId="1" applyAlignment="1">
      <alignment wrapText="1"/>
    </xf>
    <xf numFmtId="4" fontId="4" fillId="7" borderId="26" xfId="1" applyNumberFormat="1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2">
    <cellStyle name="Normálna" xfId="0" builtinId="0"/>
    <cellStyle name="Výstup" xfId="1" builtinId="21"/>
  </cellStyles>
  <dxfs count="1">
    <dxf>
      <numFmt numFmtId="1" formatCode="0"/>
    </dxf>
  </dxfs>
  <tableStyles count="0" defaultTableStyle="TableStyleMedium2" defaultPivotStyle="PivotStyleLight16"/>
  <colors>
    <mruColors>
      <color rgb="FF00DA63"/>
      <color rgb="FF00EE6C"/>
      <color rgb="FF2FFF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5"/>
  <sheetViews>
    <sheetView workbookViewId="0"/>
  </sheetViews>
  <sheetFormatPr defaultRowHeight="15" x14ac:dyDescent="0.25"/>
  <cols>
    <col min="1" max="1" width="47.28515625" customWidth="1"/>
    <col min="2" max="2" width="27" bestFit="1" customWidth="1"/>
  </cols>
  <sheetData>
    <row r="1" spans="1:2" ht="15" customHeight="1" x14ac:dyDescent="0.25">
      <c r="A1" s="22" t="s">
        <v>6</v>
      </c>
      <c r="B1" s="21" t="s">
        <v>38</v>
      </c>
    </row>
    <row r="2" spans="1:2" ht="15" customHeight="1" x14ac:dyDescent="0.25">
      <c r="A2" s="22"/>
      <c r="B2" s="22"/>
    </row>
    <row r="3" spans="1:2" ht="15" customHeight="1" x14ac:dyDescent="0.25">
      <c r="A3" s="22" t="s">
        <v>5</v>
      </c>
      <c r="B3" s="21" t="s">
        <v>39</v>
      </c>
    </row>
    <row r="4" spans="1:2" ht="15" customHeight="1" x14ac:dyDescent="0.25">
      <c r="A4" s="22" t="s">
        <v>10</v>
      </c>
      <c r="B4" s="21">
        <v>2024</v>
      </c>
    </row>
    <row r="5" spans="1:2" ht="15" customHeight="1" x14ac:dyDescent="0.25">
      <c r="A5" s="22" t="s">
        <v>11</v>
      </c>
      <c r="B5" s="21">
        <v>1</v>
      </c>
    </row>
    <row r="6" spans="1:2" ht="15" customHeight="1" x14ac:dyDescent="0.25">
      <c r="A6" s="22"/>
      <c r="B6" s="22"/>
    </row>
    <row r="7" spans="1:2" ht="15" customHeight="1" x14ac:dyDescent="0.25">
      <c r="A7" s="22" t="s">
        <v>4</v>
      </c>
      <c r="B7" s="21" t="s">
        <v>25</v>
      </c>
    </row>
    <row r="8" spans="1:2" ht="15" customHeight="1" x14ac:dyDescent="0.25">
      <c r="A8" s="22" t="s">
        <v>17</v>
      </c>
      <c r="B8" s="21" t="s">
        <v>25</v>
      </c>
    </row>
    <row r="9" spans="1:2" ht="15" customHeight="1" x14ac:dyDescent="0.25">
      <c r="A9" s="22" t="s">
        <v>18</v>
      </c>
      <c r="B9" s="59" t="s">
        <v>40</v>
      </c>
    </row>
    <row r="10" spans="1:2" ht="15" customHeight="1" x14ac:dyDescent="0.25">
      <c r="A10" s="22" t="s">
        <v>19</v>
      </c>
      <c r="B10" s="21" t="s">
        <v>41</v>
      </c>
    </row>
    <row r="11" spans="1:2" ht="15" customHeight="1" x14ac:dyDescent="0.25">
      <c r="A11" s="22" t="s">
        <v>20</v>
      </c>
      <c r="B11" s="59" t="s">
        <v>42</v>
      </c>
    </row>
    <row r="12" spans="1:2" ht="30" customHeight="1" x14ac:dyDescent="0.25">
      <c r="A12" s="58" t="s">
        <v>21</v>
      </c>
      <c r="B12" s="59" t="s">
        <v>43</v>
      </c>
    </row>
    <row r="13" spans="1:2" ht="15" customHeight="1" x14ac:dyDescent="0.25">
      <c r="A13" s="22" t="s">
        <v>22</v>
      </c>
      <c r="B13" s="59" t="s">
        <v>44</v>
      </c>
    </row>
    <row r="14" spans="1:2" ht="15" customHeight="1" x14ac:dyDescent="0.25">
      <c r="A14" s="22" t="s">
        <v>23</v>
      </c>
      <c r="B14" s="59" t="s">
        <v>45</v>
      </c>
    </row>
    <row r="15" spans="1:2" ht="15" customHeight="1" x14ac:dyDescent="0.25">
      <c r="A15" s="22" t="s">
        <v>24</v>
      </c>
      <c r="B15" s="59" t="s">
        <v>46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9"/>
  <sheetViews>
    <sheetView tabSelected="1" topLeftCell="B1" zoomScaleNormal="100" zoomScaleSheetLayoutView="55" workbookViewId="0">
      <selection activeCell="T22" sqref="T22"/>
    </sheetView>
  </sheetViews>
  <sheetFormatPr defaultColWidth="11.42578125" defaultRowHeight="15" x14ac:dyDescent="0.25"/>
  <cols>
    <col min="1" max="1" width="0" hidden="1" customWidth="1"/>
    <col min="2" max="2" width="29" customWidth="1"/>
    <col min="3" max="3" width="22.140625" customWidth="1"/>
    <col min="4" max="4" width="21.7109375" bestFit="1" customWidth="1"/>
    <col min="5" max="5" width="18.42578125" bestFit="1" customWidth="1"/>
    <col min="6" max="6" width="21.7109375" customWidth="1"/>
    <col min="7" max="7" width="18.42578125" customWidth="1"/>
    <col min="8" max="8" width="21.7109375" customWidth="1" collapsed="1"/>
    <col min="9" max="9" width="18.42578125" customWidth="1" collapsed="1"/>
    <col min="10" max="10" width="21.7109375" customWidth="1" collapsed="1"/>
    <col min="11" max="11" width="18.42578125" customWidth="1" collapsed="1"/>
    <col min="12" max="12" width="21.7109375" customWidth="1"/>
    <col min="13" max="13" width="18.42578125" customWidth="1" collapsed="1"/>
    <col min="14" max="14" width="21.7109375" customWidth="1" collapsed="1"/>
    <col min="15" max="15" width="18.42578125" customWidth="1" collapsed="1"/>
    <col min="16" max="16" width="21.7109375" customWidth="1" collapsed="1"/>
    <col min="17" max="17" width="18.42578125" customWidth="1" collapsed="1"/>
    <col min="18" max="18" width="21.7109375" customWidth="1" collapsed="1"/>
    <col min="19" max="19" width="18.42578125" customWidth="1"/>
    <col min="20" max="20" width="14.85546875" customWidth="1"/>
    <col min="21" max="22" width="14.5703125" customWidth="1"/>
  </cols>
  <sheetData>
    <row r="1" spans="1:22" ht="19.5" customHeight="1" thickBot="1" x14ac:dyDescent="0.3">
      <c r="A1" s="1"/>
      <c r="B1" s="14" t="s">
        <v>26</v>
      </c>
    </row>
    <row r="2" spans="1:22" ht="18.75" customHeight="1" x14ac:dyDescent="0.25">
      <c r="A2" s="1"/>
      <c r="B2" s="14"/>
      <c r="C2" s="4"/>
      <c r="D2" s="60">
        <v>2017</v>
      </c>
      <c r="E2" s="61"/>
      <c r="F2" s="60">
        <v>2018</v>
      </c>
      <c r="G2" s="61"/>
      <c r="H2" s="60">
        <v>2019</v>
      </c>
      <c r="I2" s="61"/>
      <c r="J2" s="60">
        <v>2020</v>
      </c>
      <c r="K2" s="61"/>
      <c r="L2" s="60">
        <v>2021</v>
      </c>
      <c r="M2" s="61"/>
      <c r="N2" s="60">
        <v>2022</v>
      </c>
      <c r="O2" s="61"/>
      <c r="P2" s="60">
        <v>2023</v>
      </c>
      <c r="Q2" s="61"/>
      <c r="R2" s="60">
        <v>2024</v>
      </c>
      <c r="S2" s="61"/>
      <c r="T2" s="60" t="s">
        <v>27</v>
      </c>
      <c r="U2" s="62"/>
      <c r="V2" s="61"/>
    </row>
    <row r="3" spans="1:22" ht="15.75" customHeight="1" thickBot="1" x14ac:dyDescent="0.3">
      <c r="B3" s="3" t="s">
        <v>2</v>
      </c>
      <c r="C3" s="6" t="s">
        <v>9</v>
      </c>
      <c r="D3" s="11" t="s">
        <v>0</v>
      </c>
      <c r="E3" s="12" t="s">
        <v>1</v>
      </c>
      <c r="F3" s="11" t="s">
        <v>0</v>
      </c>
      <c r="G3" s="12" t="s">
        <v>1</v>
      </c>
      <c r="H3" s="11" t="s">
        <v>0</v>
      </c>
      <c r="I3" s="12" t="s">
        <v>1</v>
      </c>
      <c r="J3" s="11" t="s">
        <v>0</v>
      </c>
      <c r="K3" s="12" t="s">
        <v>1</v>
      </c>
      <c r="L3" s="11" t="s">
        <v>0</v>
      </c>
      <c r="M3" s="12" t="s">
        <v>1</v>
      </c>
      <c r="N3" s="11" t="s">
        <v>0</v>
      </c>
      <c r="O3" s="12" t="s">
        <v>1</v>
      </c>
      <c r="P3" s="11" t="s">
        <v>0</v>
      </c>
      <c r="Q3" s="12" t="s">
        <v>1</v>
      </c>
      <c r="R3" s="11" t="s">
        <v>0</v>
      </c>
      <c r="S3" s="12" t="s">
        <v>1</v>
      </c>
      <c r="T3" s="17" t="s">
        <v>28</v>
      </c>
      <c r="U3" s="18" t="s">
        <v>1</v>
      </c>
      <c r="V3" s="12" t="s">
        <v>29</v>
      </c>
    </row>
    <row r="4" spans="1:22" ht="15.75" customHeight="1" thickBot="1" x14ac:dyDescent="0.3">
      <c r="B4" s="7" t="s">
        <v>31</v>
      </c>
      <c r="C4" s="23">
        <v>85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 t="s">
        <v>25</v>
      </c>
      <c r="U4" s="32" t="s">
        <v>25</v>
      </c>
      <c r="V4" s="10" t="s">
        <v>25</v>
      </c>
    </row>
    <row r="5" spans="1:22" ht="15.75" customHeight="1" thickBot="1" x14ac:dyDescent="0.3">
      <c r="A5">
        <v>1</v>
      </c>
      <c r="B5" s="2" t="s">
        <v>30</v>
      </c>
      <c r="C5" s="2"/>
      <c r="D5" s="33">
        <v>0</v>
      </c>
      <c r="E5" s="33"/>
      <c r="F5" s="33">
        <v>0</v>
      </c>
      <c r="G5" s="33"/>
      <c r="H5" s="33">
        <v>0</v>
      </c>
      <c r="I5" s="33">
        <v>0</v>
      </c>
      <c r="J5" s="33">
        <v>925000</v>
      </c>
      <c r="K5" s="33">
        <v>925000</v>
      </c>
      <c r="L5" s="33">
        <v>1500000</v>
      </c>
      <c r="M5" s="33">
        <v>1500000</v>
      </c>
      <c r="N5" s="33">
        <v>0</v>
      </c>
      <c r="O5" s="33">
        <v>0</v>
      </c>
      <c r="P5" s="33">
        <v>2455000</v>
      </c>
      <c r="Q5" s="33">
        <v>29600</v>
      </c>
      <c r="R5" s="33">
        <v>580000</v>
      </c>
      <c r="S5" s="33">
        <v>2455000</v>
      </c>
      <c r="T5" s="34">
        <f>SUMPRODUCT(--(D5:S5),--(MOD(COLUMN(D5:S5),2)=0))</f>
        <v>5460000</v>
      </c>
      <c r="U5" s="34">
        <f>SUMPRODUCT(--(D5:T5),--(MOD(COLUMN(D5:T5),2)=1))</f>
        <v>4909600</v>
      </c>
      <c r="V5" s="26">
        <f>IF(T5,(U5-T5)/ABS(T5),"")</f>
        <v>-0.10080586080586081</v>
      </c>
    </row>
    <row r="6" spans="1:22" ht="15.75" customHeight="1" thickBot="1" x14ac:dyDescent="0.3">
      <c r="B6" s="5"/>
      <c r="C6" s="7" t="s">
        <v>32</v>
      </c>
      <c r="D6" s="44">
        <f>SUM('Eligible costs (€)'!D5)</f>
        <v>0</v>
      </c>
      <c r="E6" s="44">
        <f>SUM('Eligible costs (€)'!E5)</f>
        <v>0</v>
      </c>
      <c r="F6" s="44">
        <f>SUM('Eligible costs (€)'!F5)</f>
        <v>0</v>
      </c>
      <c r="G6" s="44">
        <f>SUM('Eligible costs (€)'!G5)</f>
        <v>0</v>
      </c>
      <c r="H6" s="44">
        <f>SUM('Eligible costs (€)'!H5)</f>
        <v>0</v>
      </c>
      <c r="I6" s="44">
        <f>SUM('Eligible costs (€)'!I5)</f>
        <v>0</v>
      </c>
      <c r="J6" s="44">
        <f>SUM('Eligible costs (€)'!J5)</f>
        <v>925000</v>
      </c>
      <c r="K6" s="44">
        <f>SUM('Eligible costs (€)'!K5)</f>
        <v>925000</v>
      </c>
      <c r="L6" s="44">
        <f>SUM('Eligible costs (€)'!L5)</f>
        <v>1500000</v>
      </c>
      <c r="M6" s="44">
        <f>SUM('Eligible costs (€)'!M5)</f>
        <v>1500000</v>
      </c>
      <c r="N6" s="44">
        <f>SUM('Eligible costs (€)'!N5)</f>
        <v>0</v>
      </c>
      <c r="O6" s="44">
        <f>SUM('Eligible costs (€)'!O5)</f>
        <v>0</v>
      </c>
      <c r="P6" s="44">
        <f>SUM('Eligible costs (€)'!P5)</f>
        <v>2455000</v>
      </c>
      <c r="Q6" s="44">
        <f>SUM('Eligible costs (€)'!Q5)</f>
        <v>29600</v>
      </c>
      <c r="R6" s="44">
        <f>SUM('Eligible costs (€)'!R5)</f>
        <v>580000</v>
      </c>
      <c r="S6" s="44">
        <f>SUM('Eligible costs (€)'!S5)</f>
        <v>2455000</v>
      </c>
      <c r="T6" s="45">
        <f>SUMPRODUCT(--(D6:S6),--(MOD(COLUMN(D6:S6),2)=0))</f>
        <v>5460000</v>
      </c>
      <c r="U6" s="45">
        <f>SUMPRODUCT(--(D6:T6),--(MOD(COLUMN(D6:T6),2)=1))</f>
        <v>4909600</v>
      </c>
      <c r="V6" s="46">
        <f>IF(T6,(U6-T6)/ABS(T6),"")</f>
        <v>-0.10080586080586081</v>
      </c>
    </row>
    <row r="7" spans="1:22" ht="15.75" customHeight="1" thickBot="1" x14ac:dyDescent="0.3">
      <c r="B7" s="7" t="s">
        <v>33</v>
      </c>
      <c r="C7" s="23">
        <v>85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 t="s">
        <v>25</v>
      </c>
      <c r="U7" s="32" t="s">
        <v>25</v>
      </c>
      <c r="V7" s="10" t="s">
        <v>25</v>
      </c>
    </row>
    <row r="8" spans="1:22" ht="15.75" customHeight="1" thickBot="1" x14ac:dyDescent="0.3">
      <c r="A8">
        <v>1</v>
      </c>
      <c r="B8" s="2" t="s">
        <v>30</v>
      </c>
      <c r="C8" s="2"/>
      <c r="D8" s="33">
        <v>0</v>
      </c>
      <c r="E8" s="33">
        <v>0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0</v>
      </c>
      <c r="N8" s="33">
        <v>2500</v>
      </c>
      <c r="O8" s="33">
        <v>2500</v>
      </c>
      <c r="P8" s="33">
        <v>0</v>
      </c>
      <c r="Q8" s="33">
        <v>0</v>
      </c>
      <c r="R8" s="33">
        <v>110500</v>
      </c>
      <c r="S8" s="33">
        <v>0</v>
      </c>
      <c r="T8" s="34">
        <f>SUMPRODUCT(--(D8:S8),--(MOD(COLUMN(D8:S8),2)=0))</f>
        <v>113000</v>
      </c>
      <c r="U8" s="34">
        <f>SUMPRODUCT(--(D8:T8),--(MOD(COLUMN(D8:T8),2)=1))</f>
        <v>2500</v>
      </c>
      <c r="V8" s="26">
        <f t="shared" ref="V8:V13" si="0">IF(T8,(U8-T8)/ABS(T8),"")</f>
        <v>-0.97787610619469023</v>
      </c>
    </row>
    <row r="9" spans="1:22" ht="15.75" customHeight="1" thickBot="1" x14ac:dyDescent="0.3">
      <c r="B9" s="5"/>
      <c r="C9" s="7" t="s">
        <v>34</v>
      </c>
      <c r="D9" s="44">
        <f>SUM('Eligible costs (€)'!D8)</f>
        <v>0</v>
      </c>
      <c r="E9" s="44">
        <f>SUM('Eligible costs (€)'!E8)</f>
        <v>0</v>
      </c>
      <c r="F9" s="44">
        <f>SUM('Eligible costs (€)'!F8)</f>
        <v>0</v>
      </c>
      <c r="G9" s="44">
        <f>SUM('Eligible costs (€)'!G8)</f>
        <v>0</v>
      </c>
      <c r="H9" s="44">
        <f>SUM('Eligible costs (€)'!H8)</f>
        <v>0</v>
      </c>
      <c r="I9" s="44">
        <f>SUM('Eligible costs (€)'!I8)</f>
        <v>0</v>
      </c>
      <c r="J9" s="44">
        <f>SUM('Eligible costs (€)'!J8)</f>
        <v>0</v>
      </c>
      <c r="K9" s="44">
        <f>SUM('Eligible costs (€)'!K8)</f>
        <v>0</v>
      </c>
      <c r="L9" s="44">
        <f>SUM('Eligible costs (€)'!L8)</f>
        <v>0</v>
      </c>
      <c r="M9" s="44">
        <f>SUM('Eligible costs (€)'!M8)</f>
        <v>0</v>
      </c>
      <c r="N9" s="44">
        <f>SUM('Eligible costs (€)'!N8)</f>
        <v>2500</v>
      </c>
      <c r="O9" s="44">
        <f>SUM('Eligible costs (€)'!O8)</f>
        <v>2500</v>
      </c>
      <c r="P9" s="44">
        <f>SUM('Eligible costs (€)'!P8)</f>
        <v>0</v>
      </c>
      <c r="Q9" s="44">
        <f>SUM('Eligible costs (€)'!Q8)</f>
        <v>0</v>
      </c>
      <c r="R9" s="44">
        <f>SUM('Eligible costs (€)'!R8)</f>
        <v>110500</v>
      </c>
      <c r="S9" s="44">
        <f>SUM('Eligible costs (€)'!S8)</f>
        <v>0</v>
      </c>
      <c r="T9" s="45">
        <f>SUMPRODUCT(--(D9:S9),--(MOD(COLUMN(D9:S9),2)=0))</f>
        <v>113000</v>
      </c>
      <c r="U9" s="45">
        <f>SUMPRODUCT(--(D9:T9),--(MOD(COLUMN(D9:T9),2)=1))</f>
        <v>2500</v>
      </c>
      <c r="V9" s="46">
        <f t="shared" si="0"/>
        <v>-0.97787610619469023</v>
      </c>
    </row>
    <row r="10" spans="1:22" ht="15.75" customHeight="1" thickBot="1" x14ac:dyDescent="0.3">
      <c r="B10" s="30" t="s">
        <v>7</v>
      </c>
      <c r="C10" s="31"/>
      <c r="D10" s="49">
        <f t="shared" ref="D10:U10" si="1">SUM(D11:D11)</f>
        <v>0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925000</v>
      </c>
      <c r="K10" s="49">
        <f t="shared" si="1"/>
        <v>925000</v>
      </c>
      <c r="L10" s="49">
        <f t="shared" si="1"/>
        <v>1500000</v>
      </c>
      <c r="M10" s="49">
        <f t="shared" si="1"/>
        <v>1500000</v>
      </c>
      <c r="N10" s="49">
        <f t="shared" si="1"/>
        <v>2500</v>
      </c>
      <c r="O10" s="49">
        <f t="shared" si="1"/>
        <v>2500</v>
      </c>
      <c r="P10" s="49">
        <f t="shared" si="1"/>
        <v>2455000</v>
      </c>
      <c r="Q10" s="49">
        <f t="shared" si="1"/>
        <v>29600</v>
      </c>
      <c r="R10" s="49">
        <f t="shared" si="1"/>
        <v>690500</v>
      </c>
      <c r="S10" s="49">
        <f t="shared" si="1"/>
        <v>2455000</v>
      </c>
      <c r="T10" s="49">
        <f t="shared" si="1"/>
        <v>5573000</v>
      </c>
      <c r="U10" s="49">
        <f t="shared" si="1"/>
        <v>4912100</v>
      </c>
      <c r="V10" s="47">
        <f t="shared" si="0"/>
        <v>-0.11858962856630181</v>
      </c>
    </row>
    <row r="11" spans="1:22" ht="15.75" customHeight="1" x14ac:dyDescent="0.25">
      <c r="A11">
        <v>1</v>
      </c>
      <c r="B11" s="15" t="s">
        <v>30</v>
      </c>
      <c r="C11" s="16"/>
      <c r="D11" s="39">
        <f>SUMIF(A3:A9,"1",D3:D9)</f>
        <v>0</v>
      </c>
      <c r="E11" s="40">
        <f>SUMIF(A3:A9,"1",E3:E9)</f>
        <v>0</v>
      </c>
      <c r="F11" s="39">
        <f>SUMIF(A3:A9,"1",F3:F9)</f>
        <v>0</v>
      </c>
      <c r="G11" s="40">
        <f>SUMIF(A3:A9,"1",G3:G9)</f>
        <v>0</v>
      </c>
      <c r="H11" s="39">
        <f>SUMIF(A3:A9,"1",H3:H9)</f>
        <v>0</v>
      </c>
      <c r="I11" s="40">
        <f>SUMIF(A3:A9,"1",I3:I9)</f>
        <v>0</v>
      </c>
      <c r="J11" s="39">
        <f>SUMIF(A3:A9,"1",J3:J9)</f>
        <v>925000</v>
      </c>
      <c r="K11" s="40">
        <f>SUMIF(A3:A9,"1",K3:K9)</f>
        <v>925000</v>
      </c>
      <c r="L11" s="39">
        <f>SUMIF(A3:A9,"1",L3:L9)</f>
        <v>1500000</v>
      </c>
      <c r="M11" s="40">
        <f>SUMIF(A3:A9,"1",M3:M9)</f>
        <v>1500000</v>
      </c>
      <c r="N11" s="39">
        <f>SUMIF(A3:A9,"1",N3:N9)</f>
        <v>2500</v>
      </c>
      <c r="O11" s="40">
        <f>SUMIF(A3:A9,"1",O3:O9)</f>
        <v>2500</v>
      </c>
      <c r="P11" s="39">
        <f>SUMIF(A3:A9,"1",P3:P9)</f>
        <v>2455000</v>
      </c>
      <c r="Q11" s="40">
        <f>SUMIF(A3:A9,"1",Q3:Q9)</f>
        <v>29600</v>
      </c>
      <c r="R11" s="39">
        <f>SUMIF(A3:A9,"1",R3:R9)</f>
        <v>690500</v>
      </c>
      <c r="S11" s="40">
        <f>SUMIF(A3:A9,"1",S3:S9)</f>
        <v>2455000</v>
      </c>
      <c r="T11" s="41">
        <f>SUMPRODUCT(--(D11:S11),--(MOD(COLUMN(D11:S11),2)=0))</f>
        <v>5573000</v>
      </c>
      <c r="U11" s="42">
        <f>SUMPRODUCT(--(D11:T11),--(MOD(COLUMN(D11:T11),2)=1))</f>
        <v>4912100</v>
      </c>
      <c r="V11" s="29">
        <f t="shared" si="0"/>
        <v>-0.11858962856630181</v>
      </c>
    </row>
    <row r="12" spans="1:22" ht="15.75" customHeight="1" x14ac:dyDescent="0.25">
      <c r="B12" s="19" t="s">
        <v>12</v>
      </c>
      <c r="C12" s="20"/>
      <c r="D12" s="50">
        <f t="shared" ref="D12:U12" si="2">SUM(D13:D13)</f>
        <v>0</v>
      </c>
      <c r="E12" s="50">
        <f t="shared" si="2"/>
        <v>0</v>
      </c>
      <c r="F12" s="50">
        <f t="shared" si="2"/>
        <v>0</v>
      </c>
      <c r="G12" s="50">
        <f t="shared" si="2"/>
        <v>0</v>
      </c>
      <c r="H12" s="50">
        <f t="shared" si="2"/>
        <v>0</v>
      </c>
      <c r="I12" s="50">
        <f t="shared" si="2"/>
        <v>0</v>
      </c>
      <c r="J12" s="50">
        <f t="shared" si="2"/>
        <v>925000</v>
      </c>
      <c r="K12" s="50">
        <f t="shared" si="2"/>
        <v>925000</v>
      </c>
      <c r="L12" s="50">
        <f t="shared" si="2"/>
        <v>2425000</v>
      </c>
      <c r="M12" s="50">
        <f t="shared" si="2"/>
        <v>2425000</v>
      </c>
      <c r="N12" s="50">
        <f t="shared" si="2"/>
        <v>2427500</v>
      </c>
      <c r="O12" s="50">
        <f t="shared" si="2"/>
        <v>2427500</v>
      </c>
      <c r="P12" s="50">
        <f t="shared" si="2"/>
        <v>4882500</v>
      </c>
      <c r="Q12" s="50">
        <f t="shared" si="2"/>
        <v>2457100</v>
      </c>
      <c r="R12" s="50">
        <f t="shared" si="2"/>
        <v>5573000</v>
      </c>
      <c r="S12" s="50">
        <f t="shared" si="2"/>
        <v>4912100</v>
      </c>
      <c r="T12" s="50">
        <f t="shared" si="2"/>
        <v>5573000</v>
      </c>
      <c r="U12" s="50">
        <f t="shared" si="2"/>
        <v>4912100</v>
      </c>
      <c r="V12" s="48">
        <f t="shared" si="0"/>
        <v>-0.11858962856630181</v>
      </c>
    </row>
    <row r="13" spans="1:22" ht="15.75" customHeight="1" x14ac:dyDescent="0.25">
      <c r="A13">
        <v>1</v>
      </c>
      <c r="B13" s="15" t="s">
        <v>30</v>
      </c>
      <c r="C13" s="16"/>
      <c r="D13" s="39">
        <f>SUM(SUMIF(A3:A9,"1",D3:D9),B13)</f>
        <v>0</v>
      </c>
      <c r="E13" s="43">
        <f>SUM(SUMIF(A3:A9,"1",E3:E9),C13)</f>
        <v>0</v>
      </c>
      <c r="F13" s="39">
        <f>SUM(SUMIF(A3:A9,"1",F3:F9),D13)</f>
        <v>0</v>
      </c>
      <c r="G13" s="43">
        <f>SUM(SUMIF(A3:A9,"1",G3:G9),E13)</f>
        <v>0</v>
      </c>
      <c r="H13" s="39">
        <f>SUM(SUMIF(A3:A9,"1",H3:H9),F13)</f>
        <v>0</v>
      </c>
      <c r="I13" s="43">
        <f>SUM(SUMIF(A3:A9,"1",I3:I9),G13)</f>
        <v>0</v>
      </c>
      <c r="J13" s="39">
        <f>SUM(SUMIF(A3:A9,"1",J3:J9),H13)</f>
        <v>925000</v>
      </c>
      <c r="K13" s="43">
        <f>SUM(SUMIF(A3:A9,"1",K3:K9),I13)</f>
        <v>925000</v>
      </c>
      <c r="L13" s="39">
        <f>SUM(SUMIF(A3:A9,"1",L3:L9),J13)</f>
        <v>2425000</v>
      </c>
      <c r="M13" s="43">
        <f>SUM(SUMIF(A3:A9,"1",M3:M9),K13)</f>
        <v>2425000</v>
      </c>
      <c r="N13" s="39">
        <f>SUM(SUMIF(A3:A9,"1",N3:N9),L13)</f>
        <v>2427500</v>
      </c>
      <c r="O13" s="43">
        <f>SUM(SUMIF(A3:A9,"1",O3:O9),M13)</f>
        <v>2427500</v>
      </c>
      <c r="P13" s="39">
        <f>SUM(SUMIF(A3:A9,"1",P3:P9),N13)</f>
        <v>4882500</v>
      </c>
      <c r="Q13" s="43">
        <f>SUM(SUMIF(A3:A9,"1",Q3:Q9),O13)</f>
        <v>2457100</v>
      </c>
      <c r="R13" s="39">
        <f>SUM(SUMIF(A3:A9,"1",R3:R9),P13)</f>
        <v>5573000</v>
      </c>
      <c r="S13" s="43">
        <f>SUM(SUMIF(A3:A9,"1",S3:S9),Q13)</f>
        <v>4912100</v>
      </c>
      <c r="T13" s="41">
        <f>(R13)</f>
        <v>5573000</v>
      </c>
      <c r="U13" s="42">
        <f>(S13)</f>
        <v>4912100</v>
      </c>
      <c r="V13" s="29">
        <f t="shared" si="0"/>
        <v>-0.11858962856630181</v>
      </c>
    </row>
    <row r="14" spans="1:22" ht="15" customHeight="1" x14ac:dyDescent="0.25"/>
    <row r="19" spans="12:12" x14ac:dyDescent="0.25">
      <c r="L19" s="25"/>
    </row>
  </sheetData>
  <mergeCells count="9">
    <mergeCell ref="N2:O2"/>
    <mergeCell ref="P2:Q2"/>
    <mergeCell ref="R2:S2"/>
    <mergeCell ref="T2:V2"/>
    <mergeCell ref="D2:E2"/>
    <mergeCell ref="F2:G2"/>
    <mergeCell ref="H2:I2"/>
    <mergeCell ref="J2:K2"/>
    <mergeCell ref="L2:M2"/>
  </mergeCells>
  <conditionalFormatting sqref="L19">
    <cfRule type="endsWith" dxfId="0" priority="1" operator="endsWith" text=".00">
      <formula>RIGHT(L19,LEN(".00"))=".00"</formula>
    </cfRule>
  </conditionalFormatting>
  <pageMargins left="0.23622047244094491" right="0.23622047244094491" top="0.15748031496062992" bottom="0.15748031496062992" header="0.11811023622047245" footer="0.1181102362204724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14"/>
  <sheetViews>
    <sheetView topLeftCell="O1" workbookViewId="0">
      <selection activeCell="D6" sqref="D6"/>
    </sheetView>
  </sheetViews>
  <sheetFormatPr defaultRowHeight="15" x14ac:dyDescent="0.25"/>
  <cols>
    <col min="1" max="1" width="28.140625" hidden="1" customWidth="1"/>
    <col min="2" max="2" width="39.42578125" bestFit="1" customWidth="1"/>
    <col min="3" max="3" width="22" customWidth="1"/>
    <col min="4" max="4" width="21.7109375" bestFit="1" customWidth="1"/>
    <col min="5" max="5" width="18.42578125" bestFit="1" customWidth="1"/>
    <col min="6" max="6" width="21.7109375" customWidth="1"/>
    <col min="7" max="7" width="18.42578125" customWidth="1"/>
    <col min="8" max="8" width="21.7109375" customWidth="1"/>
    <col min="9" max="9" width="18.42578125" customWidth="1"/>
    <col min="10" max="10" width="21.7109375" customWidth="1"/>
    <col min="11" max="11" width="18.42578125" customWidth="1"/>
    <col min="12" max="12" width="21.7109375" customWidth="1"/>
    <col min="13" max="13" width="18.42578125" customWidth="1"/>
    <col min="14" max="14" width="21.7109375" customWidth="1"/>
    <col min="15" max="15" width="18.42578125" customWidth="1"/>
    <col min="16" max="16" width="21.7109375" customWidth="1"/>
    <col min="17" max="17" width="18.42578125" customWidth="1"/>
    <col min="18" max="18" width="21.7109375" customWidth="1"/>
    <col min="19" max="19" width="18.42578125" customWidth="1"/>
    <col min="20" max="20" width="17.140625" customWidth="1"/>
    <col min="21" max="21" width="16.42578125" customWidth="1"/>
    <col min="22" max="22" width="17.85546875" customWidth="1"/>
  </cols>
  <sheetData>
    <row r="1" spans="1:22" ht="19.5" customHeight="1" thickBot="1" x14ac:dyDescent="0.35">
      <c r="A1" s="1"/>
      <c r="B1" s="13" t="s">
        <v>35</v>
      </c>
    </row>
    <row r="2" spans="1:22" ht="18.75" customHeight="1" x14ac:dyDescent="0.25">
      <c r="A2" s="1"/>
      <c r="B2" s="14"/>
      <c r="C2" s="4"/>
      <c r="D2" s="63">
        <v>2017</v>
      </c>
      <c r="E2" s="64"/>
      <c r="F2" s="63">
        <v>2018</v>
      </c>
      <c r="G2" s="64"/>
      <c r="H2" s="63">
        <v>2019</v>
      </c>
      <c r="I2" s="64"/>
      <c r="J2" s="63">
        <v>2020</v>
      </c>
      <c r="K2" s="64"/>
      <c r="L2" s="63">
        <v>2021</v>
      </c>
      <c r="M2" s="64"/>
      <c r="N2" s="63">
        <v>2022</v>
      </c>
      <c r="O2" s="64"/>
      <c r="P2" s="63">
        <v>2023</v>
      </c>
      <c r="Q2" s="64"/>
      <c r="R2" s="63">
        <v>2024</v>
      </c>
      <c r="S2" s="64"/>
      <c r="T2" s="60" t="s">
        <v>27</v>
      </c>
      <c r="U2" s="62"/>
      <c r="V2" s="61"/>
    </row>
    <row r="3" spans="1:22" ht="15.75" customHeight="1" thickBot="1" x14ac:dyDescent="0.3">
      <c r="B3" s="3" t="s">
        <v>2</v>
      </c>
      <c r="C3" s="6" t="s">
        <v>9</v>
      </c>
      <c r="D3" s="11" t="s">
        <v>0</v>
      </c>
      <c r="E3" s="12" t="s">
        <v>1</v>
      </c>
      <c r="F3" s="11" t="s">
        <v>0</v>
      </c>
      <c r="G3" s="12" t="s">
        <v>1</v>
      </c>
      <c r="H3" s="11" t="s">
        <v>0</v>
      </c>
      <c r="I3" s="12" t="s">
        <v>1</v>
      </c>
      <c r="J3" s="11" t="s">
        <v>0</v>
      </c>
      <c r="K3" s="12" t="s">
        <v>1</v>
      </c>
      <c r="L3" s="11" t="s">
        <v>0</v>
      </c>
      <c r="M3" s="12" t="s">
        <v>1</v>
      </c>
      <c r="N3" s="11" t="s">
        <v>0</v>
      </c>
      <c r="O3" s="12" t="s">
        <v>1</v>
      </c>
      <c r="P3" s="11" t="s">
        <v>0</v>
      </c>
      <c r="Q3" s="12" t="s">
        <v>1</v>
      </c>
      <c r="R3" s="11" t="s">
        <v>0</v>
      </c>
      <c r="S3" s="12" t="s">
        <v>1</v>
      </c>
      <c r="T3" s="17" t="s">
        <v>28</v>
      </c>
      <c r="U3" s="18" t="s">
        <v>1</v>
      </c>
      <c r="V3" s="12" t="s">
        <v>29</v>
      </c>
    </row>
    <row r="4" spans="1:22" ht="15.75" customHeight="1" thickBot="1" x14ac:dyDescent="0.3">
      <c r="B4" s="7" t="s">
        <v>31</v>
      </c>
      <c r="C4" s="24">
        <f>'Eligible costs (€)'!C4</f>
        <v>85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 t="s">
        <v>25</v>
      </c>
      <c r="U4" s="9" t="s">
        <v>25</v>
      </c>
      <c r="V4" s="10" t="s">
        <v>25</v>
      </c>
    </row>
    <row r="5" spans="1:22" ht="15.75" customHeight="1" thickBot="1" x14ac:dyDescent="0.3">
      <c r="A5">
        <v>1</v>
      </c>
      <c r="B5" s="2" t="s">
        <v>30</v>
      </c>
      <c r="C5" s="2"/>
      <c r="D5" s="35">
        <f>(C4/100)*('Eligible costs (€)'!D5)</f>
        <v>0</v>
      </c>
      <c r="E5" s="35">
        <f>(C4/100)*('Eligible costs (€)'!E5)</f>
        <v>0</v>
      </c>
      <c r="F5" s="35">
        <f>(C4/100)*('Eligible costs (€)'!F5)</f>
        <v>0</v>
      </c>
      <c r="G5" s="35">
        <f>(C4/100)*('Eligible costs (€)'!G5)</f>
        <v>0</v>
      </c>
      <c r="H5" s="35">
        <f>(C4/100)*('Eligible costs (€)'!H5)</f>
        <v>0</v>
      </c>
      <c r="I5" s="35">
        <f>(C4/100)*('Eligible costs (€)'!I5)</f>
        <v>0</v>
      </c>
      <c r="J5" s="35">
        <f>(C4/100)*('Eligible costs (€)'!J5)</f>
        <v>786250</v>
      </c>
      <c r="K5" s="35">
        <f>(C4/100)*('Eligible costs (€)'!K5)</f>
        <v>786250</v>
      </c>
      <c r="L5" s="35">
        <f>(C4/100)*('Eligible costs (€)'!L5)</f>
        <v>1275000</v>
      </c>
      <c r="M5" s="35">
        <f>(C4/100)*('Eligible costs (€)'!M5)</f>
        <v>1275000</v>
      </c>
      <c r="N5" s="35">
        <f>(C4/100)*('Eligible costs (€)'!N5)</f>
        <v>0</v>
      </c>
      <c r="O5" s="35">
        <f>(C4/100)*('Eligible costs (€)'!O5)</f>
        <v>0</v>
      </c>
      <c r="P5" s="35">
        <f>(C4/100)*('Eligible costs (€)'!P5)</f>
        <v>2086750</v>
      </c>
      <c r="Q5" s="35">
        <f>(C4/100)*('Eligible costs (€)'!Q5)</f>
        <v>25160</v>
      </c>
      <c r="R5" s="35">
        <f>(C4/100)*('Eligible costs (€)'!R5)</f>
        <v>493000</v>
      </c>
      <c r="S5" s="35">
        <f>(C4/100)*('Eligible costs (€)'!S5)</f>
        <v>2086750</v>
      </c>
      <c r="T5" s="36">
        <f>SUMPRODUCT(--(D5:S5),--(MOD(COLUMN(D5:S5),2)=0))</f>
        <v>4641000</v>
      </c>
      <c r="U5" s="36">
        <f>SUMPRODUCT(--(D5:T5),--(MOD(COLUMN(D5:T5),2)=1))</f>
        <v>4173160</v>
      </c>
      <c r="V5" s="27">
        <f>IF(T5,(U5-T5)/ABS(T5),"")</f>
        <v>-0.10080586080586081</v>
      </c>
    </row>
    <row r="6" spans="1:22" ht="15.75" customHeight="1" thickBot="1" x14ac:dyDescent="0.3">
      <c r="B6" s="5"/>
      <c r="C6" s="8" t="s">
        <v>36</v>
      </c>
      <c r="D6" s="37">
        <f>SUM('Financing needs (€)'!D5)</f>
        <v>0</v>
      </c>
      <c r="E6" s="37">
        <f>SUM('Financing needs (€)'!E5)</f>
        <v>0</v>
      </c>
      <c r="F6" s="37">
        <f>SUM('Financing needs (€)'!F5)</f>
        <v>0</v>
      </c>
      <c r="G6" s="37">
        <f>SUM('Financing needs (€)'!G5)</f>
        <v>0</v>
      </c>
      <c r="H6" s="37">
        <f>SUM('Financing needs (€)'!H5)</f>
        <v>0</v>
      </c>
      <c r="I6" s="37">
        <f>SUM('Financing needs (€)'!I5)</f>
        <v>0</v>
      </c>
      <c r="J6" s="37">
        <f>SUM('Financing needs (€)'!J5)</f>
        <v>786250</v>
      </c>
      <c r="K6" s="37">
        <f>SUM('Financing needs (€)'!K5)</f>
        <v>786250</v>
      </c>
      <c r="L6" s="37">
        <f>SUM('Financing needs (€)'!L5)</f>
        <v>1275000</v>
      </c>
      <c r="M6" s="37">
        <f>SUM('Financing needs (€)'!M5)</f>
        <v>1275000</v>
      </c>
      <c r="N6" s="37">
        <f>SUM('Financing needs (€)'!N5)</f>
        <v>0</v>
      </c>
      <c r="O6" s="37">
        <f>SUM('Financing needs (€)'!O5)</f>
        <v>0</v>
      </c>
      <c r="P6" s="37">
        <f>SUM('Financing needs (€)'!P5)</f>
        <v>2086750</v>
      </c>
      <c r="Q6" s="37">
        <f>SUM('Financing needs (€)'!Q5)</f>
        <v>25160</v>
      </c>
      <c r="R6" s="37">
        <f>SUM('Financing needs (€)'!R5)</f>
        <v>493000</v>
      </c>
      <c r="S6" s="37">
        <f>SUM('Financing needs (€)'!S5)</f>
        <v>2086750</v>
      </c>
      <c r="T6" s="38">
        <f>SUMPRODUCT(--(D6:S6),--(MOD(COLUMN(D6:S6),2)=0))</f>
        <v>4641000</v>
      </c>
      <c r="U6" s="38">
        <f>SUMPRODUCT(--(D6:T6),--(MOD(COLUMN(D6:T6),2)=1))</f>
        <v>4173160</v>
      </c>
      <c r="V6" s="28">
        <f>IF(T6,(U6-T6)/ABS(T6),"")</f>
        <v>-0.10080586080586081</v>
      </c>
    </row>
    <row r="7" spans="1:22" ht="15.75" customHeight="1" thickBot="1" x14ac:dyDescent="0.3">
      <c r="B7" s="7" t="s">
        <v>33</v>
      </c>
      <c r="C7" s="24">
        <f>'Eligible costs (€)'!C7</f>
        <v>85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 t="s">
        <v>25</v>
      </c>
      <c r="U7" s="9" t="s">
        <v>25</v>
      </c>
      <c r="V7" s="10" t="s">
        <v>25</v>
      </c>
    </row>
    <row r="8" spans="1:22" ht="15.75" customHeight="1" thickBot="1" x14ac:dyDescent="0.3">
      <c r="A8">
        <v>1</v>
      </c>
      <c r="B8" s="2" t="s">
        <v>30</v>
      </c>
      <c r="C8" s="2"/>
      <c r="D8" s="35">
        <f>(C7/100)*('Eligible costs (€)'!D8)</f>
        <v>0</v>
      </c>
      <c r="E8" s="35">
        <f>(C7/100)*('Eligible costs (€)'!E8)</f>
        <v>0</v>
      </c>
      <c r="F8" s="35">
        <f>(C7/100)*('Eligible costs (€)'!F8)</f>
        <v>0</v>
      </c>
      <c r="G8" s="35">
        <f>(C7/100)*('Eligible costs (€)'!G8)</f>
        <v>0</v>
      </c>
      <c r="H8" s="35">
        <f>(C7/100)*('Eligible costs (€)'!H8)</f>
        <v>0</v>
      </c>
      <c r="I8" s="35">
        <f>(C7/100)*('Eligible costs (€)'!I8)</f>
        <v>0</v>
      </c>
      <c r="J8" s="35">
        <f>(C7/100)*('Eligible costs (€)'!J8)</f>
        <v>0</v>
      </c>
      <c r="K8" s="35">
        <f>(C7/100)*('Eligible costs (€)'!K8)</f>
        <v>0</v>
      </c>
      <c r="L8" s="35">
        <f>(C7/100)*('Eligible costs (€)'!L8)</f>
        <v>0</v>
      </c>
      <c r="M8" s="35">
        <f>(C7/100)*('Eligible costs (€)'!M8)</f>
        <v>0</v>
      </c>
      <c r="N8" s="35">
        <f>(C7/100)*('Eligible costs (€)'!N8)</f>
        <v>2125</v>
      </c>
      <c r="O8" s="35">
        <f>(C7/100)*('Eligible costs (€)'!O8)</f>
        <v>2125</v>
      </c>
      <c r="P8" s="35">
        <f>(C7/100)*('Eligible costs (€)'!P8)</f>
        <v>0</v>
      </c>
      <c r="Q8" s="35">
        <f>(C7/100)*('Eligible costs (€)'!Q8)</f>
        <v>0</v>
      </c>
      <c r="R8" s="35">
        <f>(C7/100)*('Eligible costs (€)'!R8)</f>
        <v>93925</v>
      </c>
      <c r="S8" s="35">
        <f>(C7/100)*('Eligible costs (€)'!S8)</f>
        <v>0</v>
      </c>
      <c r="T8" s="36">
        <f>SUMPRODUCT(--(D8:S8),--(MOD(COLUMN(D8:S8),2)=0))</f>
        <v>96050</v>
      </c>
      <c r="U8" s="36">
        <f>SUMPRODUCT(--(D8:T8),--(MOD(COLUMN(D8:T8),2)=1))</f>
        <v>2125</v>
      </c>
      <c r="V8" s="27">
        <f t="shared" ref="V8:V13" si="0">IF(T8,(U8-T8)/ABS(T8),"")</f>
        <v>-0.97787610619469023</v>
      </c>
    </row>
    <row r="9" spans="1:22" ht="15.75" customHeight="1" thickBot="1" x14ac:dyDescent="0.3">
      <c r="B9" s="5"/>
      <c r="C9" s="8" t="s">
        <v>37</v>
      </c>
      <c r="D9" s="37">
        <f>SUM('Financing needs (€)'!D8)</f>
        <v>0</v>
      </c>
      <c r="E9" s="37">
        <f>SUM('Financing needs (€)'!E8)</f>
        <v>0</v>
      </c>
      <c r="F9" s="37">
        <f>SUM('Financing needs (€)'!F8)</f>
        <v>0</v>
      </c>
      <c r="G9" s="37">
        <f>SUM('Financing needs (€)'!G8)</f>
        <v>0</v>
      </c>
      <c r="H9" s="37">
        <f>SUM('Financing needs (€)'!H8)</f>
        <v>0</v>
      </c>
      <c r="I9" s="37">
        <f>SUM('Financing needs (€)'!I8)</f>
        <v>0</v>
      </c>
      <c r="J9" s="37">
        <f>SUM('Financing needs (€)'!J8)</f>
        <v>0</v>
      </c>
      <c r="K9" s="37">
        <f>SUM('Financing needs (€)'!K8)</f>
        <v>0</v>
      </c>
      <c r="L9" s="37">
        <f>SUM('Financing needs (€)'!L8)</f>
        <v>0</v>
      </c>
      <c r="M9" s="37">
        <f>SUM('Financing needs (€)'!M8)</f>
        <v>0</v>
      </c>
      <c r="N9" s="37">
        <f>SUM('Financing needs (€)'!N8)</f>
        <v>2125</v>
      </c>
      <c r="O9" s="37">
        <f>SUM('Financing needs (€)'!O8)</f>
        <v>2125</v>
      </c>
      <c r="P9" s="37">
        <f>SUM('Financing needs (€)'!P8)</f>
        <v>0</v>
      </c>
      <c r="Q9" s="37">
        <f>SUM('Financing needs (€)'!Q8)</f>
        <v>0</v>
      </c>
      <c r="R9" s="37">
        <f>SUM('Financing needs (€)'!R8)</f>
        <v>93925</v>
      </c>
      <c r="S9" s="37">
        <f>SUM('Financing needs (€)'!S8)</f>
        <v>0</v>
      </c>
      <c r="T9" s="38">
        <f>SUMPRODUCT(--(D9:S9),--(MOD(COLUMN(D9:S9),2)=0))</f>
        <v>96050</v>
      </c>
      <c r="U9" s="38">
        <f>SUMPRODUCT(--(D9:T9),--(MOD(COLUMN(D9:T9),2)=1))</f>
        <v>2125</v>
      </c>
      <c r="V9" s="28">
        <f t="shared" si="0"/>
        <v>-0.97787610619469023</v>
      </c>
    </row>
    <row r="10" spans="1:22" ht="15.75" customHeight="1" thickBot="1" x14ac:dyDescent="0.3">
      <c r="B10" s="30" t="s">
        <v>8</v>
      </c>
      <c r="C10" s="31"/>
      <c r="D10" s="51">
        <f t="shared" ref="D10:U10" si="1">SUM(D11:D11)</f>
        <v>0</v>
      </c>
      <c r="E10" s="50">
        <f t="shared" si="1"/>
        <v>0</v>
      </c>
      <c r="F10" s="51">
        <f t="shared" si="1"/>
        <v>0</v>
      </c>
      <c r="G10" s="50">
        <f t="shared" si="1"/>
        <v>0</v>
      </c>
      <c r="H10" s="51">
        <f t="shared" si="1"/>
        <v>0</v>
      </c>
      <c r="I10" s="50">
        <f t="shared" si="1"/>
        <v>0</v>
      </c>
      <c r="J10" s="51">
        <f t="shared" si="1"/>
        <v>786250</v>
      </c>
      <c r="K10" s="50">
        <f t="shared" si="1"/>
        <v>786250</v>
      </c>
      <c r="L10" s="51">
        <f t="shared" si="1"/>
        <v>1275000</v>
      </c>
      <c r="M10" s="50">
        <f t="shared" si="1"/>
        <v>1275000</v>
      </c>
      <c r="N10" s="51">
        <f t="shared" si="1"/>
        <v>2125</v>
      </c>
      <c r="O10" s="50">
        <f t="shared" si="1"/>
        <v>2125</v>
      </c>
      <c r="P10" s="51">
        <f t="shared" si="1"/>
        <v>2086750</v>
      </c>
      <c r="Q10" s="50">
        <f t="shared" si="1"/>
        <v>25160</v>
      </c>
      <c r="R10" s="51">
        <f t="shared" si="1"/>
        <v>586925</v>
      </c>
      <c r="S10" s="50">
        <f t="shared" si="1"/>
        <v>2086750</v>
      </c>
      <c r="T10" s="50">
        <f t="shared" si="1"/>
        <v>4737050</v>
      </c>
      <c r="U10" s="50">
        <f t="shared" si="1"/>
        <v>4175285</v>
      </c>
      <c r="V10" s="48">
        <f t="shared" si="0"/>
        <v>-0.11858962856630181</v>
      </c>
    </row>
    <row r="11" spans="1:22" ht="15.75" customHeight="1" x14ac:dyDescent="0.25">
      <c r="A11">
        <v>1</v>
      </c>
      <c r="B11" s="15" t="s">
        <v>30</v>
      </c>
      <c r="C11" s="16"/>
      <c r="D11" s="39">
        <f>SUMIF(A3:A9,"1",D3:D9)</f>
        <v>0</v>
      </c>
      <c r="E11" s="40">
        <f>SUMIF(A3:A9,"1",E3:E9)</f>
        <v>0</v>
      </c>
      <c r="F11" s="39">
        <f>SUMIF(A3:A9,"1",F3:F9)</f>
        <v>0</v>
      </c>
      <c r="G11" s="40">
        <f>SUMIF(A3:A9,"1",G3:G9)</f>
        <v>0</v>
      </c>
      <c r="H11" s="39">
        <f>SUMIF(A3:A9,"1",H3:H9)</f>
        <v>0</v>
      </c>
      <c r="I11" s="40">
        <f>SUMIF(A3:A9,"1",I3:I9)</f>
        <v>0</v>
      </c>
      <c r="J11" s="39">
        <f>SUMIF(A3:A9,"1",J3:J9)</f>
        <v>786250</v>
      </c>
      <c r="K11" s="40">
        <f>SUMIF(A3:A9,"1",K3:K9)</f>
        <v>786250</v>
      </c>
      <c r="L11" s="39">
        <f>SUMIF(A3:A9,"1",L3:L9)</f>
        <v>1275000</v>
      </c>
      <c r="M11" s="40">
        <f>SUMIF(A3:A9,"1",M3:M9)</f>
        <v>1275000</v>
      </c>
      <c r="N11" s="39">
        <f>SUMIF(A3:A9,"1",N3:N9)</f>
        <v>2125</v>
      </c>
      <c r="O11" s="40">
        <f>SUMIF(A3:A9,"1",O3:O9)</f>
        <v>2125</v>
      </c>
      <c r="P11" s="39">
        <f>SUMIF(A3:A9,"1",P3:P9)</f>
        <v>2086750</v>
      </c>
      <c r="Q11" s="40">
        <f>SUMIF(A3:A9,"1",Q3:Q9)</f>
        <v>25160</v>
      </c>
      <c r="R11" s="39">
        <f>SUMIF(A3:A9,"1",R3:R9)</f>
        <v>586925</v>
      </c>
      <c r="S11" s="40">
        <f>SUMIF(A3:A9,"1",S3:S9)</f>
        <v>2086750</v>
      </c>
      <c r="T11" s="41">
        <f>SUMPRODUCT(--(D11:S11),--(MOD(COLUMN(D11:S11),2)=0))</f>
        <v>4737050</v>
      </c>
      <c r="U11" s="42">
        <f>SUMPRODUCT(--(D11:T11),--(MOD(COLUMN(D11:T11),2)=1))</f>
        <v>4175285</v>
      </c>
      <c r="V11" s="29">
        <f t="shared" si="0"/>
        <v>-0.11858962856630181</v>
      </c>
    </row>
    <row r="12" spans="1:22" ht="15.75" customHeight="1" x14ac:dyDescent="0.25">
      <c r="B12" s="19" t="s">
        <v>3</v>
      </c>
      <c r="C12" s="20"/>
      <c r="D12" s="50">
        <f t="shared" ref="D12:U12" si="2">SUM(D13:D13)</f>
        <v>0</v>
      </c>
      <c r="E12" s="50">
        <f t="shared" si="2"/>
        <v>0</v>
      </c>
      <c r="F12" s="50">
        <f t="shared" si="2"/>
        <v>0</v>
      </c>
      <c r="G12" s="50">
        <f t="shared" si="2"/>
        <v>0</v>
      </c>
      <c r="H12" s="50">
        <f t="shared" si="2"/>
        <v>0</v>
      </c>
      <c r="I12" s="50">
        <f t="shared" si="2"/>
        <v>0</v>
      </c>
      <c r="J12" s="50">
        <f t="shared" si="2"/>
        <v>786250</v>
      </c>
      <c r="K12" s="50">
        <f t="shared" si="2"/>
        <v>786250</v>
      </c>
      <c r="L12" s="50">
        <f t="shared" si="2"/>
        <v>2061250</v>
      </c>
      <c r="M12" s="50">
        <f t="shared" si="2"/>
        <v>2061250</v>
      </c>
      <c r="N12" s="50">
        <f t="shared" si="2"/>
        <v>2063375</v>
      </c>
      <c r="O12" s="50">
        <f t="shared" si="2"/>
        <v>2063375</v>
      </c>
      <c r="P12" s="50">
        <f t="shared" si="2"/>
        <v>4150125</v>
      </c>
      <c r="Q12" s="50">
        <f t="shared" si="2"/>
        <v>2088535</v>
      </c>
      <c r="R12" s="50">
        <f t="shared" si="2"/>
        <v>4737050</v>
      </c>
      <c r="S12" s="50">
        <f t="shared" si="2"/>
        <v>4175285</v>
      </c>
      <c r="T12" s="50">
        <f t="shared" si="2"/>
        <v>4737050</v>
      </c>
      <c r="U12" s="50">
        <f t="shared" si="2"/>
        <v>4175285</v>
      </c>
      <c r="V12" s="48">
        <f t="shared" si="0"/>
        <v>-0.11858962856630181</v>
      </c>
    </row>
    <row r="13" spans="1:22" ht="15.75" customHeight="1" x14ac:dyDescent="0.25">
      <c r="A13">
        <v>1</v>
      </c>
      <c r="B13" s="15" t="s">
        <v>30</v>
      </c>
      <c r="C13" s="16"/>
      <c r="D13" s="39">
        <f>SUM(SUMIF(A3:A9,"1",D3:D9),B13)</f>
        <v>0</v>
      </c>
      <c r="E13" s="43">
        <f>SUM(SUMIF(A3:A9,"1",E3:E9),C13)</f>
        <v>0</v>
      </c>
      <c r="F13" s="39">
        <f>SUM(SUMIF(A3:A9,"1",F3:F9),D13)</f>
        <v>0</v>
      </c>
      <c r="G13" s="43">
        <f>SUM(SUMIF(A3:A9,"1",G3:G9),E13)</f>
        <v>0</v>
      </c>
      <c r="H13" s="39">
        <f>SUM(SUMIF(A3:A9,"1",H3:H9),F13)</f>
        <v>0</v>
      </c>
      <c r="I13" s="43">
        <f>SUM(SUMIF(A3:A9,"1",I3:I9),G13)</f>
        <v>0</v>
      </c>
      <c r="J13" s="39">
        <f>SUM(SUMIF(A3:A9,"1",J3:J9),H13)</f>
        <v>786250</v>
      </c>
      <c r="K13" s="43">
        <f>SUM(SUMIF(A3:A9,"1",K3:K9),I13)</f>
        <v>786250</v>
      </c>
      <c r="L13" s="39">
        <f>SUM(SUMIF(A3:A9,"1",L3:L9),J13)</f>
        <v>2061250</v>
      </c>
      <c r="M13" s="43">
        <f>SUM(SUMIF(A3:A9,"1",M3:M9),K13)</f>
        <v>2061250</v>
      </c>
      <c r="N13" s="39">
        <f>SUM(SUMIF(A3:A9,"1",N3:N9),L13)</f>
        <v>2063375</v>
      </c>
      <c r="O13" s="43">
        <f>SUM(SUMIF(A3:A9,"1",O3:O9),M13)</f>
        <v>2063375</v>
      </c>
      <c r="P13" s="39">
        <f>SUM(SUMIF(A3:A9,"1",P3:P9),N13)</f>
        <v>4150125</v>
      </c>
      <c r="Q13" s="43">
        <f>SUM(SUMIF(A3:A9,"1",Q3:Q9),O13)</f>
        <v>2088535</v>
      </c>
      <c r="R13" s="39">
        <f>SUM(SUMIF(A3:A9,"1",R3:R9),P13)</f>
        <v>4737050</v>
      </c>
      <c r="S13" s="43">
        <f>SUM(SUMIF(A3:A9,"1",S3:S9),Q13)</f>
        <v>4175285</v>
      </c>
      <c r="T13" s="41">
        <f>(R13)</f>
        <v>4737050</v>
      </c>
      <c r="U13" s="42">
        <f>(S13)</f>
        <v>4175285</v>
      </c>
      <c r="V13" s="29">
        <f t="shared" si="0"/>
        <v>-0.11858962856630181</v>
      </c>
    </row>
    <row r="14" spans="1:22" ht="15" customHeight="1" x14ac:dyDescent="0.25"/>
  </sheetData>
  <mergeCells count="9">
    <mergeCell ref="N2:O2"/>
    <mergeCell ref="P2:Q2"/>
    <mergeCell ref="R2:S2"/>
    <mergeCell ref="T2:V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scale="86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Y7"/>
  <sheetViews>
    <sheetView topLeftCell="L1" workbookViewId="0">
      <selection activeCell="X6" sqref="X6"/>
    </sheetView>
  </sheetViews>
  <sheetFormatPr defaultRowHeight="15" x14ac:dyDescent="0.25"/>
  <cols>
    <col min="1" max="1" width="19.28515625" customWidth="1"/>
    <col min="2" max="2" width="18.7109375" customWidth="1"/>
    <col min="3" max="7" width="18.7109375" customWidth="1" collapsed="1"/>
    <col min="8" max="25" width="18.7109375" customWidth="1"/>
  </cols>
  <sheetData>
    <row r="1" spans="1:25" ht="16.5" customHeight="1" thickBot="1" x14ac:dyDescent="0.3">
      <c r="A1" s="52" t="s">
        <v>47</v>
      </c>
    </row>
    <row r="2" spans="1:25" ht="15.75" customHeight="1" thickBot="1" x14ac:dyDescent="0.3">
      <c r="B2" s="65">
        <v>2017</v>
      </c>
      <c r="C2" s="66"/>
      <c r="D2" s="67"/>
      <c r="E2" s="65">
        <v>2018</v>
      </c>
      <c r="F2" s="66"/>
      <c r="G2" s="67"/>
      <c r="H2" s="65">
        <v>2019</v>
      </c>
      <c r="I2" s="66"/>
      <c r="J2" s="67"/>
      <c r="K2" s="65">
        <v>2020</v>
      </c>
      <c r="L2" s="66"/>
      <c r="M2" s="67"/>
      <c r="N2" s="65">
        <v>2021</v>
      </c>
      <c r="O2" s="66"/>
      <c r="P2" s="67"/>
      <c r="Q2" s="65">
        <v>2022</v>
      </c>
      <c r="R2" s="66"/>
      <c r="S2" s="67"/>
      <c r="T2" s="65">
        <v>2023</v>
      </c>
      <c r="U2" s="66"/>
      <c r="V2" s="67"/>
      <c r="W2" s="65">
        <v>2024</v>
      </c>
      <c r="X2" s="66"/>
      <c r="Y2" s="67"/>
    </row>
    <row r="3" spans="1:25" ht="15.75" customHeight="1" thickBot="1" x14ac:dyDescent="0.3">
      <c r="B3" s="65" t="s">
        <v>13</v>
      </c>
      <c r="C3" s="67"/>
      <c r="D3" s="53" t="s">
        <v>14</v>
      </c>
      <c r="E3" s="65" t="s">
        <v>13</v>
      </c>
      <c r="F3" s="67"/>
      <c r="G3" s="53" t="s">
        <v>14</v>
      </c>
      <c r="H3" s="65" t="s">
        <v>13</v>
      </c>
      <c r="I3" s="67"/>
      <c r="J3" s="53" t="s">
        <v>14</v>
      </c>
      <c r="K3" s="65" t="s">
        <v>13</v>
      </c>
      <c r="L3" s="67"/>
      <c r="M3" s="53" t="s">
        <v>14</v>
      </c>
      <c r="N3" s="65" t="s">
        <v>13</v>
      </c>
      <c r="O3" s="67"/>
      <c r="P3" s="53" t="s">
        <v>14</v>
      </c>
      <c r="Q3" s="65" t="s">
        <v>13</v>
      </c>
      <c r="R3" s="67"/>
      <c r="S3" s="53" t="s">
        <v>14</v>
      </c>
      <c r="T3" s="65" t="s">
        <v>13</v>
      </c>
      <c r="U3" s="67"/>
      <c r="V3" s="53" t="s">
        <v>14</v>
      </c>
      <c r="W3" s="65" t="s">
        <v>13</v>
      </c>
      <c r="X3" s="67"/>
      <c r="Y3" s="53" t="s">
        <v>14</v>
      </c>
    </row>
    <row r="4" spans="1:25" ht="15" customHeight="1" x14ac:dyDescent="0.25">
      <c r="A4" s="3" t="s">
        <v>2</v>
      </c>
      <c r="B4" s="54" t="s">
        <v>15</v>
      </c>
      <c r="C4" s="54" t="s">
        <v>1</v>
      </c>
      <c r="D4" s="54" t="s">
        <v>1</v>
      </c>
      <c r="E4" s="54" t="s">
        <v>15</v>
      </c>
      <c r="F4" s="54" t="s">
        <v>1</v>
      </c>
      <c r="G4" s="54" t="s">
        <v>1</v>
      </c>
      <c r="H4" s="54" t="s">
        <v>15</v>
      </c>
      <c r="I4" s="54" t="s">
        <v>1</v>
      </c>
      <c r="J4" s="54" t="s">
        <v>1</v>
      </c>
      <c r="K4" s="54" t="s">
        <v>15</v>
      </c>
      <c r="L4" s="54" t="s">
        <v>1</v>
      </c>
      <c r="M4" s="54" t="s">
        <v>1</v>
      </c>
      <c r="N4" s="54" t="s">
        <v>15</v>
      </c>
      <c r="O4" s="54" t="s">
        <v>1</v>
      </c>
      <c r="P4" s="54" t="s">
        <v>1</v>
      </c>
      <c r="Q4" s="54" t="s">
        <v>15</v>
      </c>
      <c r="R4" s="54" t="s">
        <v>1</v>
      </c>
      <c r="S4" s="54" t="s">
        <v>1</v>
      </c>
      <c r="T4" s="54" t="s">
        <v>15</v>
      </c>
      <c r="U4" s="54" t="s">
        <v>1</v>
      </c>
      <c r="V4" s="54" t="s">
        <v>1</v>
      </c>
      <c r="W4" s="54" t="s">
        <v>15</v>
      </c>
      <c r="X4" s="54" t="s">
        <v>1</v>
      </c>
      <c r="Y4" s="54" t="s">
        <v>1</v>
      </c>
    </row>
    <row r="5" spans="1:25" ht="15" customHeight="1" x14ac:dyDescent="0.25">
      <c r="A5" s="55" t="s">
        <v>48</v>
      </c>
      <c r="B5" s="56">
        <v>0</v>
      </c>
      <c r="C5" s="56">
        <v>0</v>
      </c>
      <c r="D5" s="57">
        <v>0</v>
      </c>
      <c r="E5" s="56">
        <v>0</v>
      </c>
      <c r="F5" s="56">
        <v>0</v>
      </c>
      <c r="G5" s="57">
        <v>0</v>
      </c>
      <c r="H5" s="56">
        <v>0</v>
      </c>
      <c r="I5" s="56">
        <v>0</v>
      </c>
      <c r="J5" s="57">
        <v>1</v>
      </c>
      <c r="K5" s="56">
        <v>17</v>
      </c>
      <c r="L5" s="56">
        <v>38</v>
      </c>
      <c r="M5" s="57">
        <v>27</v>
      </c>
      <c r="N5" s="56">
        <v>44</v>
      </c>
      <c r="O5" s="56">
        <v>100</v>
      </c>
      <c r="P5" s="57">
        <v>29</v>
      </c>
      <c r="Q5" s="56">
        <v>44</v>
      </c>
      <c r="R5" s="56">
        <v>100</v>
      </c>
      <c r="S5" s="57">
        <v>31</v>
      </c>
      <c r="T5" s="56">
        <v>89</v>
      </c>
      <c r="U5" s="56">
        <v>100</v>
      </c>
      <c r="V5" s="57">
        <v>62</v>
      </c>
      <c r="W5" s="56">
        <v>100</v>
      </c>
      <c r="X5" s="56">
        <v>100</v>
      </c>
      <c r="Y5" s="57">
        <v>100</v>
      </c>
    </row>
    <row r="6" spans="1:25" ht="15" customHeight="1" x14ac:dyDescent="0.25">
      <c r="A6" s="55" t="s">
        <v>49</v>
      </c>
      <c r="B6" s="56">
        <v>0</v>
      </c>
      <c r="C6" s="56">
        <v>0</v>
      </c>
      <c r="D6" s="57">
        <v>37</v>
      </c>
      <c r="E6" s="56">
        <v>0</v>
      </c>
      <c r="F6" s="56">
        <v>0</v>
      </c>
      <c r="G6" s="57">
        <v>85</v>
      </c>
      <c r="H6" s="56">
        <v>0</v>
      </c>
      <c r="I6" s="56">
        <v>0</v>
      </c>
      <c r="J6" s="57">
        <v>95</v>
      </c>
      <c r="K6" s="56">
        <v>0</v>
      </c>
      <c r="L6" s="56">
        <v>0</v>
      </c>
      <c r="M6" s="57">
        <v>95</v>
      </c>
      <c r="N6" s="56">
        <v>0</v>
      </c>
      <c r="O6" s="56">
        <v>0</v>
      </c>
      <c r="P6" s="57">
        <v>95</v>
      </c>
      <c r="Q6" s="56">
        <v>2</v>
      </c>
      <c r="R6" s="56">
        <v>100</v>
      </c>
      <c r="S6" s="57">
        <v>95</v>
      </c>
      <c r="T6" s="56">
        <v>2</v>
      </c>
      <c r="U6" s="56">
        <v>100</v>
      </c>
      <c r="V6" s="57">
        <v>95</v>
      </c>
      <c r="W6" s="56">
        <v>100</v>
      </c>
      <c r="X6" s="56">
        <v>100</v>
      </c>
      <c r="Y6" s="57">
        <v>100</v>
      </c>
    </row>
    <row r="7" spans="1:25" ht="15" customHeight="1" x14ac:dyDescent="0.25">
      <c r="A7" s="55" t="s">
        <v>16</v>
      </c>
      <c r="B7" s="56">
        <v>0</v>
      </c>
      <c r="C7" s="56">
        <v>0</v>
      </c>
      <c r="D7" s="57">
        <v>0</v>
      </c>
      <c r="E7" s="56">
        <v>0</v>
      </c>
      <c r="F7" s="56">
        <v>0</v>
      </c>
      <c r="G7" s="57">
        <v>0</v>
      </c>
      <c r="H7" s="56">
        <v>0</v>
      </c>
      <c r="I7" s="56">
        <v>0</v>
      </c>
      <c r="J7" s="57">
        <v>0</v>
      </c>
      <c r="K7" s="56">
        <v>17</v>
      </c>
      <c r="L7" s="56">
        <v>38</v>
      </c>
      <c r="M7" s="57">
        <v>0</v>
      </c>
      <c r="N7" s="56">
        <v>44</v>
      </c>
      <c r="O7" s="56">
        <v>100</v>
      </c>
      <c r="P7" s="57">
        <v>0</v>
      </c>
      <c r="Q7" s="56">
        <v>44</v>
      </c>
      <c r="R7" s="56">
        <v>100</v>
      </c>
      <c r="S7" s="57">
        <v>0</v>
      </c>
      <c r="T7" s="56">
        <v>88</v>
      </c>
      <c r="U7" s="56">
        <v>100</v>
      </c>
      <c r="V7" s="57">
        <v>0</v>
      </c>
      <c r="W7" s="56">
        <v>100</v>
      </c>
      <c r="X7" s="56">
        <v>100</v>
      </c>
      <c r="Y7" s="57">
        <v>100</v>
      </c>
    </row>
  </sheetData>
  <mergeCells count="16">
    <mergeCell ref="Q2:S2"/>
    <mergeCell ref="T2:V2"/>
    <mergeCell ref="W2:Y2"/>
    <mergeCell ref="B3:C3"/>
    <mergeCell ref="E3:F3"/>
    <mergeCell ref="H3:I3"/>
    <mergeCell ref="K3:L3"/>
    <mergeCell ref="N3:O3"/>
    <mergeCell ref="Q3:R3"/>
    <mergeCell ref="T3:U3"/>
    <mergeCell ref="W3:X3"/>
    <mergeCell ref="B2:D2"/>
    <mergeCell ref="E2:G2"/>
    <mergeCell ref="H2:J2"/>
    <mergeCell ref="K2:M2"/>
    <mergeCell ref="N2:P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Asr info</vt:lpstr>
      <vt:lpstr>Eligible costs (€)</vt:lpstr>
      <vt:lpstr>Financing needs (€)</vt:lpstr>
      <vt:lpstr>Progress Overview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Francois (INEA)</dc:creator>
  <cp:lastModifiedBy>Havelka.Roman</cp:lastModifiedBy>
  <cp:lastPrinted>2016-10-20T10:20:13Z</cp:lastPrinted>
  <dcterms:created xsi:type="dcterms:W3CDTF">2015-12-15T09:11:25Z</dcterms:created>
  <dcterms:modified xsi:type="dcterms:W3CDTF">2024-03-27T07:20:23Z</dcterms:modified>
</cp:coreProperties>
</file>